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425" windowHeight="4770" activeTab="0"/>
  </bookViews>
  <sheets>
    <sheet name="Berechnung" sheetId="1" r:id="rId1"/>
  </sheets>
  <definedNames>
    <definedName name="_xlnm.Print_Area" localSheetId="0">'Berechnung'!$A$5:$M$71</definedName>
  </definedNames>
  <calcPr fullCalcOnLoad="1"/>
</workbook>
</file>

<file path=xl/sharedStrings.xml><?xml version="1.0" encoding="utf-8"?>
<sst xmlns="http://schemas.openxmlformats.org/spreadsheetml/2006/main" count="174" uniqueCount="58">
  <si>
    <t>Leistung</t>
  </si>
  <si>
    <t>Gesamt</t>
  </si>
  <si>
    <t>kWh</t>
  </si>
  <si>
    <t>Amortisation</t>
  </si>
  <si>
    <t>€</t>
  </si>
  <si>
    <t>Einsparung pro Jahr</t>
  </si>
  <si>
    <t>Vorschaltgerät</t>
  </si>
  <si>
    <t>Leuchtmittel alt</t>
  </si>
  <si>
    <t xml:space="preserve"> Leuchtmittel neu</t>
  </si>
  <si>
    <t>mittlere Lebensdauer in h</t>
  </si>
  <si>
    <t>Lebensdauer in Jahre</t>
  </si>
  <si>
    <t>Anzahl der Wechsel auf max Lebensdauer</t>
  </si>
  <si>
    <t>Arbeitslohn pro Lampenwechsel</t>
  </si>
  <si>
    <t>Summe der Kosten pro Wechsel</t>
  </si>
  <si>
    <t>Unterhaltskosten über Lebensdauer EVG-Adapter</t>
  </si>
  <si>
    <t>Unterhaltskosten pro Jahr</t>
  </si>
  <si>
    <t>Mo- Fr</t>
  </si>
  <si>
    <t>8.30 - 19.00 Uhr</t>
  </si>
  <si>
    <t>Sa</t>
  </si>
  <si>
    <t>8.30 - 18.00 Uhr</t>
  </si>
  <si>
    <t xml:space="preserve">Betriebsstunden pro Woche </t>
  </si>
  <si>
    <t>h</t>
  </si>
  <si>
    <t>Wochen pro Jahr</t>
  </si>
  <si>
    <t>Wochen</t>
  </si>
  <si>
    <t>Kaufpreis pro Leuchte incl. Entsorgung</t>
  </si>
  <si>
    <t>Installierte Leuchten T8</t>
  </si>
  <si>
    <t>Stück</t>
  </si>
  <si>
    <t>Bestand</t>
  </si>
  <si>
    <t>W</t>
  </si>
  <si>
    <t>Vorschaltgerät (KVG)</t>
  </si>
  <si>
    <t>Einsparung Unterhaltskosten</t>
  </si>
  <si>
    <t>Differenz alt - neu</t>
  </si>
  <si>
    <t>Einsparung Stromkosten pro jahr</t>
  </si>
  <si>
    <t xml:space="preserve">Einsparung pro Jahr </t>
  </si>
  <si>
    <t>(Brutto)</t>
  </si>
  <si>
    <t>Neuinvestition</t>
  </si>
  <si>
    <t>Jährlicher Stromverbrauch</t>
  </si>
  <si>
    <t xml:space="preserve">Arbeitspreis </t>
  </si>
  <si>
    <t>Zinssatz</t>
  </si>
  <si>
    <t>Laufzeit</t>
  </si>
  <si>
    <t>Annuitätsfaktor</t>
  </si>
  <si>
    <t>Neue T5</t>
  </si>
  <si>
    <t>"-------------------&gt;</t>
  </si>
  <si>
    <t xml:space="preserve">Berechnung </t>
  </si>
  <si>
    <t>Stromkosten</t>
  </si>
  <si>
    <t>Naturstrom</t>
  </si>
  <si>
    <t>Jährl. Investkosten</t>
  </si>
  <si>
    <t>Verkauf mit Leuchstoffröhren</t>
  </si>
  <si>
    <t>Wohnen mit Energiesparlampe</t>
  </si>
  <si>
    <t>Tägliche Einschaltzeit</t>
  </si>
  <si>
    <t>Installierte Leuchmittel</t>
  </si>
  <si>
    <t>ESL</t>
  </si>
  <si>
    <t>Betriebsstunden pro Jahr</t>
  </si>
  <si>
    <t>Unterhaltskosten über Lebensdauer Sparlampe</t>
  </si>
  <si>
    <t>Kosten über Laufzeit</t>
  </si>
  <si>
    <t>Amortisation über Gesamtkosten</t>
  </si>
  <si>
    <t>Wohnen mit LED</t>
  </si>
  <si>
    <t>Eingabefelder -----------------&gt;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</si>
</sst>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0\ &quot;€&quot;"/>
    <numFmt numFmtId="167" formatCode="##,##0.00\ &quot;ct/kWh&quot;"/>
    <numFmt numFmtId="168" formatCode="0\ &quot;Jahre&quot;"/>
    <numFmt numFmtId="169" formatCode="0.00\ &quot;Jahre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166" fontId="0" fillId="33" borderId="0" xfId="0" applyNumberFormat="1" applyFill="1" applyBorder="1" applyAlignment="1">
      <alignment/>
    </xf>
    <xf numFmtId="166" fontId="0" fillId="33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169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/>
    </xf>
    <xf numFmtId="166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34" borderId="11" xfId="0" applyNumberFormat="1" applyFill="1" applyBorder="1" applyAlignment="1">
      <alignment/>
    </xf>
    <xf numFmtId="9" fontId="0" fillId="0" borderId="0" xfId="50" applyFont="1" applyAlignment="1">
      <alignment/>
    </xf>
    <xf numFmtId="166" fontId="0" fillId="0" borderId="0" xfId="0" applyNumberFormat="1" applyBorder="1" applyAlignment="1">
      <alignment/>
    </xf>
    <xf numFmtId="166" fontId="0" fillId="35" borderId="14" xfId="0" applyNumberFormat="1" applyFill="1" applyBorder="1" applyAlignment="1">
      <alignment/>
    </xf>
    <xf numFmtId="166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7" fontId="0" fillId="0" borderId="15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166" fontId="0" fillId="34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167" fontId="0" fillId="34" borderId="0" xfId="0" applyNumberFormat="1" applyFill="1" applyBorder="1" applyAlignment="1">
      <alignment/>
    </xf>
    <xf numFmtId="167" fontId="0" fillId="34" borderId="15" xfId="0" applyNumberFormat="1" applyFill="1" applyBorder="1" applyAlignment="1">
      <alignment/>
    </xf>
    <xf numFmtId="0" fontId="0" fillId="33" borderId="0" xfId="0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1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4.00390625" style="0" customWidth="1"/>
    <col min="2" max="2" width="12.57421875" style="0" customWidth="1"/>
    <col min="3" max="3" width="6.421875" style="0" customWidth="1"/>
    <col min="4" max="4" width="6.8515625" style="0" customWidth="1"/>
    <col min="5" max="5" width="2.8515625" style="0" bestFit="1" customWidth="1"/>
    <col min="6" max="6" width="2.421875" style="0" customWidth="1"/>
    <col min="9" max="9" width="12.140625" style="0" bestFit="1" customWidth="1"/>
    <col min="10" max="10" width="7.28125" style="0" customWidth="1"/>
    <col min="11" max="11" width="13.7109375" style="0" bestFit="1" customWidth="1"/>
    <col min="12" max="12" width="13.00390625" style="0" bestFit="1" customWidth="1"/>
    <col min="13" max="13" width="15.28125" style="0" bestFit="1" customWidth="1"/>
  </cols>
  <sheetData>
    <row r="2" spans="1:2" ht="12.75">
      <c r="A2" t="s">
        <v>57</v>
      </c>
      <c r="B2" s="38"/>
    </row>
    <row r="4" ht="13.5" thickBot="1"/>
    <row r="5" spans="1:13" ht="13.5" thickBot="1">
      <c r="A5" s="22" t="s">
        <v>47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7"/>
      <c r="B6" s="1"/>
      <c r="C6" s="1"/>
      <c r="D6" s="1"/>
      <c r="E6" s="1"/>
      <c r="F6" s="1"/>
      <c r="G6" s="4" t="s">
        <v>43</v>
      </c>
      <c r="H6" s="5"/>
      <c r="I6" s="5"/>
      <c r="J6" s="5"/>
      <c r="K6" s="5"/>
      <c r="L6" s="5"/>
      <c r="M6" s="6"/>
    </row>
    <row r="7" spans="1:13" ht="12.75">
      <c r="A7" s="7" t="s">
        <v>16</v>
      </c>
      <c r="B7" s="1" t="s">
        <v>17</v>
      </c>
      <c r="C7" s="1"/>
      <c r="D7" s="1"/>
      <c r="E7" s="1"/>
      <c r="F7" s="1"/>
      <c r="G7" s="7"/>
      <c r="H7" s="1"/>
      <c r="I7" s="1"/>
      <c r="J7" s="1"/>
      <c r="K7" s="1" t="s">
        <v>7</v>
      </c>
      <c r="L7" s="1" t="s">
        <v>6</v>
      </c>
      <c r="M7" s="8" t="s">
        <v>8</v>
      </c>
    </row>
    <row r="8" spans="1:13" ht="12.75">
      <c r="A8" s="7" t="s">
        <v>18</v>
      </c>
      <c r="B8" s="1" t="s">
        <v>19</v>
      </c>
      <c r="C8" s="1"/>
      <c r="D8" s="1"/>
      <c r="E8" s="1"/>
      <c r="F8" s="1"/>
      <c r="G8" s="7" t="s">
        <v>9</v>
      </c>
      <c r="H8" s="1"/>
      <c r="I8" s="1"/>
      <c r="J8" s="1"/>
      <c r="K8" s="35">
        <v>8000</v>
      </c>
      <c r="L8" s="35">
        <v>48000</v>
      </c>
      <c r="M8" s="36">
        <v>36000</v>
      </c>
    </row>
    <row r="9" spans="1:13" ht="12.75">
      <c r="A9" s="7"/>
      <c r="B9" s="1"/>
      <c r="C9" s="1"/>
      <c r="D9" s="1"/>
      <c r="E9" s="1"/>
      <c r="F9" s="1"/>
      <c r="G9" s="7" t="s">
        <v>10</v>
      </c>
      <c r="H9" s="1"/>
      <c r="I9" s="1"/>
      <c r="J9" s="1"/>
      <c r="K9" s="12">
        <f>K8/B12</f>
        <v>2.366863905325444</v>
      </c>
      <c r="L9" s="12">
        <f>L8/B12</f>
        <v>14.201183431952662</v>
      </c>
      <c r="M9" s="13">
        <f>M8/B12</f>
        <v>10.650887573964496</v>
      </c>
    </row>
    <row r="10" spans="1:13" ht="12.75">
      <c r="A10" s="7" t="s">
        <v>20</v>
      </c>
      <c r="B10" s="35">
        <v>65</v>
      </c>
      <c r="C10" s="1" t="s">
        <v>21</v>
      </c>
      <c r="D10" s="1"/>
      <c r="E10" s="1"/>
      <c r="F10" s="1"/>
      <c r="G10" s="7" t="s">
        <v>11</v>
      </c>
      <c r="H10" s="1"/>
      <c r="I10" s="1"/>
      <c r="J10" s="1"/>
      <c r="K10" s="2">
        <f>L9/K9</f>
        <v>6</v>
      </c>
      <c r="L10" s="1"/>
      <c r="M10" s="8">
        <f>L9/M9</f>
        <v>1.3333333333333335</v>
      </c>
    </row>
    <row r="11" spans="1:13" ht="12.75">
      <c r="A11" s="7" t="s">
        <v>22</v>
      </c>
      <c r="B11" s="35">
        <v>52</v>
      </c>
      <c r="C11" s="1" t="s">
        <v>23</v>
      </c>
      <c r="D11" s="1"/>
      <c r="E11" s="1"/>
      <c r="F11" s="1"/>
      <c r="G11" s="7" t="s">
        <v>12</v>
      </c>
      <c r="H11" s="1"/>
      <c r="I11" s="1"/>
      <c r="J11" s="1"/>
      <c r="K11" s="34">
        <v>0</v>
      </c>
      <c r="L11" s="9"/>
      <c r="M11" s="37">
        <v>0</v>
      </c>
    </row>
    <row r="12" spans="1:13" ht="12.75">
      <c r="A12" s="7" t="s">
        <v>52</v>
      </c>
      <c r="B12" s="1">
        <f>B10*B11</f>
        <v>3380</v>
      </c>
      <c r="C12" s="1" t="s">
        <v>21</v>
      </c>
      <c r="D12" s="1"/>
      <c r="E12" s="1"/>
      <c r="F12" s="1"/>
      <c r="G12" s="7" t="s">
        <v>24</v>
      </c>
      <c r="H12" s="1"/>
      <c r="I12" s="1"/>
      <c r="J12" s="1"/>
      <c r="K12" s="34">
        <v>2.5</v>
      </c>
      <c r="L12" s="9"/>
      <c r="M12" s="37">
        <v>38</v>
      </c>
    </row>
    <row r="13" spans="1:14" ht="12.75">
      <c r="A13" s="7" t="s">
        <v>25</v>
      </c>
      <c r="B13" s="35">
        <v>95</v>
      </c>
      <c r="C13" s="1" t="s">
        <v>26</v>
      </c>
      <c r="D13" s="1"/>
      <c r="E13" s="1"/>
      <c r="F13" s="1"/>
      <c r="G13" s="7" t="s">
        <v>13</v>
      </c>
      <c r="H13" s="1"/>
      <c r="I13" s="1"/>
      <c r="J13" s="1"/>
      <c r="K13" s="9">
        <f>K12+K11</f>
        <v>2.5</v>
      </c>
      <c r="L13" s="9"/>
      <c r="M13" s="10">
        <f>M12+M11</f>
        <v>38</v>
      </c>
      <c r="N13" s="26"/>
    </row>
    <row r="14" spans="1:13" ht="12.75">
      <c r="A14" s="7"/>
      <c r="B14" s="41" t="s">
        <v>27</v>
      </c>
      <c r="C14" s="41"/>
      <c r="D14" s="41" t="s">
        <v>41</v>
      </c>
      <c r="E14" s="41"/>
      <c r="F14" s="1"/>
      <c r="G14" s="7"/>
      <c r="H14" s="1"/>
      <c r="I14" s="1"/>
      <c r="J14" s="1"/>
      <c r="K14" s="9"/>
      <c r="L14" s="9"/>
      <c r="M14" s="10"/>
    </row>
    <row r="15" spans="1:13" ht="12.75">
      <c r="A15" s="7" t="s">
        <v>0</v>
      </c>
      <c r="B15" s="35">
        <v>58</v>
      </c>
      <c r="C15" s="1" t="s">
        <v>28</v>
      </c>
      <c r="D15" s="35">
        <v>38</v>
      </c>
      <c r="E15" s="1" t="s">
        <v>28</v>
      </c>
      <c r="F15" s="1"/>
      <c r="G15" s="7" t="s">
        <v>14</v>
      </c>
      <c r="H15" s="1"/>
      <c r="I15" s="1"/>
      <c r="J15" s="1"/>
      <c r="K15" s="9">
        <f>K10*K13*B13</f>
        <v>1425</v>
      </c>
      <c r="L15" s="9"/>
      <c r="M15" s="10">
        <f>M10*M13*B13</f>
        <v>4813.333333333334</v>
      </c>
    </row>
    <row r="16" spans="1:13" ht="12.75">
      <c r="A16" s="7" t="s">
        <v>29</v>
      </c>
      <c r="B16" s="35">
        <v>12</v>
      </c>
      <c r="C16" s="1" t="s">
        <v>28</v>
      </c>
      <c r="D16" s="35"/>
      <c r="E16" s="1" t="s">
        <v>28</v>
      </c>
      <c r="F16" s="1"/>
      <c r="G16" s="7" t="s">
        <v>15</v>
      </c>
      <c r="H16" s="1"/>
      <c r="I16" s="1"/>
      <c r="J16" s="1"/>
      <c r="K16" s="14">
        <f>K15/L9</f>
        <v>100.34375</v>
      </c>
      <c r="L16" s="1"/>
      <c r="M16" s="15">
        <f>M15/L9</f>
        <v>338.9388888888889</v>
      </c>
    </row>
    <row r="17" spans="1:13" ht="12.75">
      <c r="A17" s="7" t="s">
        <v>1</v>
      </c>
      <c r="B17" s="1">
        <f>SUM(B15:B16)</f>
        <v>70</v>
      </c>
      <c r="C17" s="1" t="s">
        <v>28</v>
      </c>
      <c r="D17" s="3">
        <f>SUM(D15:D16)</f>
        <v>38</v>
      </c>
      <c r="E17" s="1" t="s">
        <v>28</v>
      </c>
      <c r="F17" s="1"/>
      <c r="G17" s="7" t="s">
        <v>30</v>
      </c>
      <c r="H17" s="1"/>
      <c r="I17" s="1"/>
      <c r="J17" s="1"/>
      <c r="K17" s="1"/>
      <c r="L17" s="1"/>
      <c r="M17" s="16">
        <f>K16-M16</f>
        <v>-238.59513888888893</v>
      </c>
    </row>
    <row r="18" spans="1:13" ht="12.75">
      <c r="A18" s="7" t="s">
        <v>31</v>
      </c>
      <c r="B18" s="1">
        <f>B17-D17</f>
        <v>32</v>
      </c>
      <c r="C18" s="1" t="s">
        <v>28</v>
      </c>
      <c r="D18" s="1"/>
      <c r="E18" s="1"/>
      <c r="F18" s="1"/>
      <c r="G18" s="7" t="s">
        <v>32</v>
      </c>
      <c r="H18" s="1"/>
      <c r="I18" s="1"/>
      <c r="J18" s="1"/>
      <c r="K18" s="32"/>
      <c r="L18" s="1"/>
      <c r="M18" s="15">
        <f>B21*B24/100</f>
        <v>2363.2960000000003</v>
      </c>
    </row>
    <row r="19" spans="1:13" ht="13.5" thickBot="1">
      <c r="A19" s="7"/>
      <c r="B19" s="1"/>
      <c r="C19" s="1"/>
      <c r="D19" s="1"/>
      <c r="E19" s="1"/>
      <c r="F19" s="1"/>
      <c r="G19" s="21" t="s">
        <v>5</v>
      </c>
      <c r="H19" s="1"/>
      <c r="I19" s="1"/>
      <c r="J19" s="1"/>
      <c r="K19" s="27"/>
      <c r="L19" s="1"/>
      <c r="M19" s="28">
        <f>M18-M16+K16</f>
        <v>2124.7008611111114</v>
      </c>
    </row>
    <row r="20" spans="1:13" ht="12.75">
      <c r="A20" s="7" t="s">
        <v>36</v>
      </c>
      <c r="B20" s="19">
        <f>B12*B13*B17/1000</f>
        <v>22477</v>
      </c>
      <c r="C20" s="1" t="s">
        <v>2</v>
      </c>
      <c r="D20" s="1"/>
      <c r="E20" s="1"/>
      <c r="F20" s="1"/>
      <c r="G20" s="4"/>
      <c r="H20" s="5" t="s">
        <v>38</v>
      </c>
      <c r="I20" s="25">
        <v>6.5</v>
      </c>
      <c r="J20" s="5"/>
      <c r="K20" s="5" t="s">
        <v>35</v>
      </c>
      <c r="L20" s="5"/>
      <c r="M20" s="29">
        <f>M12*B13</f>
        <v>3610</v>
      </c>
    </row>
    <row r="21" spans="1:13" ht="12.75">
      <c r="A21" s="7" t="s">
        <v>33</v>
      </c>
      <c r="B21" s="20">
        <f>B18*B13*B12/1000</f>
        <v>10275.2</v>
      </c>
      <c r="C21" s="1" t="s">
        <v>2</v>
      </c>
      <c r="D21" s="1"/>
      <c r="E21" s="1"/>
      <c r="F21" s="1"/>
      <c r="G21" s="7"/>
      <c r="H21" s="1" t="s">
        <v>39</v>
      </c>
      <c r="I21" s="33">
        <f>M21</f>
        <v>1.5275276562901978</v>
      </c>
      <c r="J21" s="1"/>
      <c r="K21" s="1" t="s">
        <v>3</v>
      </c>
      <c r="L21" s="1"/>
      <c r="M21" s="17">
        <f>M20/M18</f>
        <v>1.5275276562901978</v>
      </c>
    </row>
    <row r="22" spans="1:13" ht="13.5" thickBot="1">
      <c r="A22" s="7" t="s">
        <v>33</v>
      </c>
      <c r="B22" s="24">
        <f>B21*B24/100</f>
        <v>2363.2960000000003</v>
      </c>
      <c r="C22" s="1" t="s">
        <v>4</v>
      </c>
      <c r="D22" s="1"/>
      <c r="E22" s="1"/>
      <c r="F22" s="1"/>
      <c r="G22" s="18"/>
      <c r="H22" s="11" t="s">
        <v>40</v>
      </c>
      <c r="I22" s="30">
        <f>((I20/100)*(1+I20/100)^I21)/(((1+(I20/100))^I21)-1)</f>
        <v>0.7087265259709635</v>
      </c>
      <c r="J22" s="11" t="s">
        <v>42</v>
      </c>
      <c r="K22" s="11" t="s">
        <v>46</v>
      </c>
      <c r="L22" s="11"/>
      <c r="M22" s="23">
        <f>M20*I22</f>
        <v>2558.5027587551785</v>
      </c>
    </row>
    <row r="23" spans="1:13" ht="13.5" thickBot="1">
      <c r="A23" s="7"/>
      <c r="B23" s="1" t="s">
        <v>37</v>
      </c>
      <c r="C23" s="1"/>
      <c r="D23" s="1"/>
      <c r="E23" s="1"/>
      <c r="F23" s="1"/>
      <c r="G23" s="1"/>
      <c r="H23" s="1"/>
      <c r="I23" s="1"/>
      <c r="J23" s="1"/>
      <c r="K23" s="11" t="s">
        <v>54</v>
      </c>
      <c r="L23" s="11"/>
      <c r="M23" s="23">
        <f>M21*M22</f>
        <v>3908.1837226933035</v>
      </c>
    </row>
    <row r="24" spans="1:13" ht="12.75">
      <c r="A24" s="7" t="s">
        <v>44</v>
      </c>
      <c r="B24" s="39">
        <v>23</v>
      </c>
      <c r="C24" s="1" t="s">
        <v>34</v>
      </c>
      <c r="D24" s="1"/>
      <c r="E24" s="1"/>
      <c r="F24" s="1"/>
      <c r="G24" s="1"/>
      <c r="H24" s="1"/>
      <c r="I24" s="1"/>
      <c r="J24" s="1"/>
      <c r="K24" s="1" t="s">
        <v>55</v>
      </c>
      <c r="L24" s="1"/>
      <c r="M24" s="17">
        <f>M23/M18</f>
        <v>1.6537004770850976</v>
      </c>
    </row>
    <row r="25" spans="1:16" ht="13.5" thickBot="1">
      <c r="A25" s="18" t="s">
        <v>45</v>
      </c>
      <c r="B25" s="40">
        <v>24</v>
      </c>
      <c r="C25" s="11" t="s">
        <v>34</v>
      </c>
      <c r="D25" s="11"/>
      <c r="E25" s="11"/>
      <c r="F25" s="11"/>
      <c r="G25" s="11"/>
      <c r="H25" s="11"/>
      <c r="I25" s="31"/>
      <c r="J25" s="11"/>
      <c r="K25" s="11"/>
      <c r="L25" s="11"/>
      <c r="M25" s="23"/>
      <c r="N25" s="1"/>
      <c r="O25" s="27"/>
      <c r="P25" s="1"/>
    </row>
    <row r="26" spans="1:16" ht="12.7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7"/>
      <c r="N26" s="1"/>
      <c r="O26" s="27"/>
      <c r="P26" s="1"/>
    </row>
    <row r="27" ht="13.5" thickBot="1"/>
    <row r="28" spans="1:13" ht="13.5" thickBot="1">
      <c r="A28" s="22" t="s">
        <v>48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7"/>
      <c r="B29" s="1"/>
      <c r="C29" s="1"/>
      <c r="D29" s="1"/>
      <c r="E29" s="1"/>
      <c r="F29" s="1"/>
      <c r="G29" s="4" t="s">
        <v>43</v>
      </c>
      <c r="H29" s="5"/>
      <c r="I29" s="5"/>
      <c r="J29" s="5"/>
      <c r="K29" s="5"/>
      <c r="L29" s="5"/>
      <c r="M29" s="6"/>
    </row>
    <row r="30" spans="1:13" ht="12.75">
      <c r="A30" s="7" t="s">
        <v>49</v>
      </c>
      <c r="B30" s="35">
        <v>2</v>
      </c>
      <c r="C30" s="1" t="s">
        <v>21</v>
      </c>
      <c r="D30" s="1"/>
      <c r="E30" s="1"/>
      <c r="F30" s="1"/>
      <c r="G30" s="7"/>
      <c r="H30" s="1"/>
      <c r="I30" s="1"/>
      <c r="J30" s="1"/>
      <c r="K30" s="1" t="s">
        <v>7</v>
      </c>
      <c r="L30" s="1"/>
      <c r="M30" s="8" t="s">
        <v>8</v>
      </c>
    </row>
    <row r="31" spans="1:13" ht="12.75">
      <c r="A31" s="7" t="s">
        <v>22</v>
      </c>
      <c r="B31" s="35">
        <v>52</v>
      </c>
      <c r="C31" s="1" t="s">
        <v>23</v>
      </c>
      <c r="D31" s="1"/>
      <c r="E31" s="1"/>
      <c r="F31" s="1"/>
      <c r="G31" s="7" t="s">
        <v>9</v>
      </c>
      <c r="H31" s="1"/>
      <c r="I31" s="1"/>
      <c r="J31" s="1"/>
      <c r="K31" s="35">
        <v>1000</v>
      </c>
      <c r="L31" s="1"/>
      <c r="M31" s="36">
        <v>8000</v>
      </c>
    </row>
    <row r="32" spans="1:13" ht="12.75">
      <c r="A32" s="7"/>
      <c r="B32" s="1"/>
      <c r="C32" s="1"/>
      <c r="D32" s="1"/>
      <c r="E32" s="1"/>
      <c r="F32" s="1"/>
      <c r="G32" s="7" t="s">
        <v>10</v>
      </c>
      <c r="H32" s="1"/>
      <c r="I32" s="1"/>
      <c r="J32" s="1"/>
      <c r="K32" s="12">
        <f>K31/B33</f>
        <v>1.3736263736263736</v>
      </c>
      <c r="L32" s="12"/>
      <c r="M32" s="13">
        <f>M31/B33</f>
        <v>10.989010989010989</v>
      </c>
    </row>
    <row r="33" spans="1:13" ht="12.75">
      <c r="A33" s="7" t="s">
        <v>52</v>
      </c>
      <c r="B33" s="35">
        <f>B30*7*B31</f>
        <v>728</v>
      </c>
      <c r="C33" s="1" t="s">
        <v>21</v>
      </c>
      <c r="D33" s="1"/>
      <c r="E33" s="1"/>
      <c r="F33" s="1"/>
      <c r="G33" s="7" t="s">
        <v>11</v>
      </c>
      <c r="H33" s="1"/>
      <c r="I33" s="1"/>
      <c r="J33" s="1"/>
      <c r="K33" s="2">
        <f>M32/K32</f>
        <v>8</v>
      </c>
      <c r="L33" s="1"/>
      <c r="M33" s="8">
        <f>1</f>
        <v>1</v>
      </c>
    </row>
    <row r="34" spans="4:13" ht="12.75">
      <c r="D34" s="1"/>
      <c r="E34" s="1"/>
      <c r="F34" s="1"/>
      <c r="G34" s="7" t="s">
        <v>12</v>
      </c>
      <c r="H34" s="1"/>
      <c r="I34" s="1"/>
      <c r="J34" s="1"/>
      <c r="K34" s="34">
        <v>0</v>
      </c>
      <c r="L34" s="9"/>
      <c r="M34" s="37">
        <v>0</v>
      </c>
    </row>
    <row r="35" spans="1:13" ht="12.75">
      <c r="A35" s="7"/>
      <c r="B35" s="1"/>
      <c r="C35" s="1"/>
      <c r="D35" s="1"/>
      <c r="E35" s="1"/>
      <c r="F35" s="1"/>
      <c r="G35" s="7" t="s">
        <v>24</v>
      </c>
      <c r="H35" s="1"/>
      <c r="I35" s="1"/>
      <c r="J35" s="1"/>
      <c r="K35" s="34">
        <v>0.6</v>
      </c>
      <c r="L35" s="9"/>
      <c r="M35" s="37">
        <v>6</v>
      </c>
    </row>
    <row r="36" spans="1:13" ht="12.75">
      <c r="A36" s="7" t="s">
        <v>50</v>
      </c>
      <c r="B36" s="35">
        <v>3</v>
      </c>
      <c r="C36" s="1" t="s">
        <v>26</v>
      </c>
      <c r="D36" s="1"/>
      <c r="E36" s="1"/>
      <c r="F36" s="1"/>
      <c r="G36" s="7" t="s">
        <v>13</v>
      </c>
      <c r="H36" s="1"/>
      <c r="I36" s="1"/>
      <c r="J36" s="1"/>
      <c r="K36" s="9">
        <f>K35+K34</f>
        <v>0.6</v>
      </c>
      <c r="L36" s="9"/>
      <c r="M36" s="10">
        <f>M35+M34</f>
        <v>6</v>
      </c>
    </row>
    <row r="37" spans="1:13" ht="12.75">
      <c r="A37" s="7"/>
      <c r="B37" s="41" t="s">
        <v>27</v>
      </c>
      <c r="C37" s="41"/>
      <c r="D37" s="41" t="s">
        <v>51</v>
      </c>
      <c r="E37" s="41"/>
      <c r="F37" s="1"/>
      <c r="G37" s="7"/>
      <c r="H37" s="1"/>
      <c r="I37" s="1"/>
      <c r="J37" s="1"/>
      <c r="K37" s="9"/>
      <c r="L37" s="9"/>
      <c r="M37" s="10"/>
    </row>
    <row r="38" spans="1:13" ht="12.75">
      <c r="A38" s="7" t="s">
        <v>0</v>
      </c>
      <c r="B38" s="35">
        <v>60</v>
      </c>
      <c r="C38" s="1" t="s">
        <v>28</v>
      </c>
      <c r="D38" s="35">
        <v>11</v>
      </c>
      <c r="E38" s="1" t="s">
        <v>28</v>
      </c>
      <c r="F38" s="1"/>
      <c r="G38" s="7" t="s">
        <v>53</v>
      </c>
      <c r="H38" s="1"/>
      <c r="I38" s="1"/>
      <c r="J38" s="1"/>
      <c r="K38" s="9">
        <f>K33*K36*B36</f>
        <v>14.399999999999999</v>
      </c>
      <c r="L38" s="9"/>
      <c r="M38" s="10">
        <f>M33*M36*B36</f>
        <v>18</v>
      </c>
    </row>
    <row r="39" spans="1:13" ht="12.75">
      <c r="A39" s="7" t="s">
        <v>29</v>
      </c>
      <c r="B39" s="35">
        <v>0</v>
      </c>
      <c r="C39" s="1" t="s">
        <v>28</v>
      </c>
      <c r="D39" s="35"/>
      <c r="E39" s="1" t="s">
        <v>28</v>
      </c>
      <c r="F39" s="1"/>
      <c r="G39" s="7" t="s">
        <v>15</v>
      </c>
      <c r="H39" s="1"/>
      <c r="I39" s="1"/>
      <c r="J39" s="1"/>
      <c r="K39" s="14">
        <f>K38/M32</f>
        <v>1.3103999999999998</v>
      </c>
      <c r="L39" s="1"/>
      <c r="M39" s="15">
        <f>M38/M32</f>
        <v>1.638</v>
      </c>
    </row>
    <row r="40" spans="1:13" ht="12.75">
      <c r="A40" s="7" t="s">
        <v>1</v>
      </c>
      <c r="B40" s="1">
        <f>SUM(B38:B39)</f>
        <v>60</v>
      </c>
      <c r="C40" s="1" t="s">
        <v>28</v>
      </c>
      <c r="D40" s="3">
        <f>SUM(D38:D39)</f>
        <v>11</v>
      </c>
      <c r="E40" s="1" t="s">
        <v>28</v>
      </c>
      <c r="F40" s="1"/>
      <c r="G40" s="7" t="s">
        <v>30</v>
      </c>
      <c r="H40" s="1"/>
      <c r="I40" s="1"/>
      <c r="J40" s="1"/>
      <c r="K40" s="1"/>
      <c r="L40" s="1"/>
      <c r="M40" s="16">
        <f>K39-M39</f>
        <v>-0.3276000000000001</v>
      </c>
    </row>
    <row r="41" spans="1:13" ht="12.75">
      <c r="A41" s="7" t="s">
        <v>31</v>
      </c>
      <c r="B41" s="1">
        <f>B40-D40</f>
        <v>49</v>
      </c>
      <c r="C41" s="1" t="s">
        <v>28</v>
      </c>
      <c r="D41" s="1"/>
      <c r="E41" s="1"/>
      <c r="F41" s="1"/>
      <c r="G41" s="7" t="s">
        <v>32</v>
      </c>
      <c r="H41" s="1"/>
      <c r="I41" s="1"/>
      <c r="J41" s="1"/>
      <c r="K41" s="32"/>
      <c r="L41" s="1"/>
      <c r="M41" s="15">
        <f>B44*B47/100</f>
        <v>24.61368</v>
      </c>
    </row>
    <row r="42" spans="1:13" ht="13.5" thickBot="1">
      <c r="A42" s="7"/>
      <c r="B42" s="1"/>
      <c r="C42" s="1"/>
      <c r="D42" s="1"/>
      <c r="E42" s="1"/>
      <c r="F42" s="1"/>
      <c r="G42" s="21" t="s">
        <v>5</v>
      </c>
      <c r="H42" s="1"/>
      <c r="I42" s="1"/>
      <c r="J42" s="1"/>
      <c r="K42" s="27"/>
      <c r="L42" s="1"/>
      <c r="M42" s="28">
        <f>M41-M39+K39</f>
        <v>24.28608</v>
      </c>
    </row>
    <row r="43" spans="1:13" ht="12.75">
      <c r="A43" s="7" t="s">
        <v>36</v>
      </c>
      <c r="B43" s="19">
        <f>B33*B40*B36/1000</f>
        <v>131.04</v>
      </c>
      <c r="C43" s="1" t="s">
        <v>2</v>
      </c>
      <c r="D43" s="1"/>
      <c r="E43" s="1"/>
      <c r="F43" s="1"/>
      <c r="G43" s="4"/>
      <c r="H43" s="5" t="s">
        <v>38</v>
      </c>
      <c r="I43" s="25">
        <v>6.5</v>
      </c>
      <c r="J43" s="5"/>
      <c r="K43" s="5" t="s">
        <v>35</v>
      </c>
      <c r="L43" s="5"/>
      <c r="M43" s="29">
        <f>M35*B36</f>
        <v>18</v>
      </c>
    </row>
    <row r="44" spans="1:13" ht="12.75">
      <c r="A44" s="7" t="s">
        <v>33</v>
      </c>
      <c r="B44" s="20">
        <f>B41*B33*B36/1000</f>
        <v>107.016</v>
      </c>
      <c r="C44" s="1" t="s">
        <v>2</v>
      </c>
      <c r="D44" s="1"/>
      <c r="E44" s="1"/>
      <c r="F44" s="1"/>
      <c r="G44" s="7"/>
      <c r="H44" s="1" t="s">
        <v>39</v>
      </c>
      <c r="I44" s="33">
        <f>M44</f>
        <v>0.731300642569498</v>
      </c>
      <c r="J44" s="1"/>
      <c r="K44" s="1" t="s">
        <v>3</v>
      </c>
      <c r="L44" s="1"/>
      <c r="M44" s="17">
        <f>M43/M41</f>
        <v>0.731300642569498</v>
      </c>
    </row>
    <row r="45" spans="1:13" ht="13.5" thickBot="1">
      <c r="A45" s="7" t="s">
        <v>33</v>
      </c>
      <c r="B45" s="24">
        <f>B44*B47/100</f>
        <v>24.61368</v>
      </c>
      <c r="C45" s="1" t="s">
        <v>4</v>
      </c>
      <c r="D45" s="1"/>
      <c r="E45" s="1"/>
      <c r="F45" s="1"/>
      <c r="G45" s="18"/>
      <c r="H45" s="11" t="s">
        <v>40</v>
      </c>
      <c r="I45" s="30">
        <f>((I43/100)*(1+I43/100)^I44)/(((1+(I43/100))^I44)-1)</f>
        <v>1.4441510641720898</v>
      </c>
      <c r="J45" s="11" t="s">
        <v>42</v>
      </c>
      <c r="K45" s="11" t="s">
        <v>46</v>
      </c>
      <c r="L45" s="11"/>
      <c r="M45" s="23">
        <f>M43*I45</f>
        <v>25.994719155097616</v>
      </c>
    </row>
    <row r="46" spans="1:13" ht="13.5" thickBot="1">
      <c r="A46" s="7"/>
      <c r="B46" s="1" t="s">
        <v>37</v>
      </c>
      <c r="C46" s="1"/>
      <c r="D46" s="1"/>
      <c r="E46" s="1"/>
      <c r="F46" s="1"/>
      <c r="G46" s="1"/>
      <c r="H46" s="1"/>
      <c r="I46" s="1"/>
      <c r="J46" s="1"/>
      <c r="K46" s="11" t="s">
        <v>54</v>
      </c>
      <c r="L46" s="11"/>
      <c r="M46" s="23">
        <f>M44*M45</f>
        <v>19.009954821536525</v>
      </c>
    </row>
    <row r="47" spans="1:13" ht="12.75">
      <c r="A47" s="7" t="s">
        <v>44</v>
      </c>
      <c r="B47" s="39">
        <v>23</v>
      </c>
      <c r="C47" s="1" t="s">
        <v>34</v>
      </c>
      <c r="D47" s="1"/>
      <c r="E47" s="1"/>
      <c r="F47" s="1"/>
      <c r="G47" s="1"/>
      <c r="H47" s="1"/>
      <c r="I47" s="1"/>
      <c r="J47" s="1"/>
      <c r="K47" s="1" t="s">
        <v>55</v>
      </c>
      <c r="L47" s="1"/>
      <c r="M47" s="17">
        <f>M46/M41</f>
        <v>0.7723328986781548</v>
      </c>
    </row>
    <row r="48" spans="1:13" ht="13.5" thickBot="1">
      <c r="A48" s="18" t="s">
        <v>45</v>
      </c>
      <c r="B48" s="40">
        <v>24</v>
      </c>
      <c r="C48" s="11" t="s">
        <v>34</v>
      </c>
      <c r="D48" s="11"/>
      <c r="E48" s="11"/>
      <c r="F48" s="11"/>
      <c r="G48" s="11"/>
      <c r="H48" s="11"/>
      <c r="I48" s="31"/>
      <c r="J48" s="11"/>
      <c r="K48" s="11"/>
      <c r="L48" s="11"/>
      <c r="M48" s="23"/>
    </row>
    <row r="50" ht="13.5" thickBot="1"/>
    <row r="51" spans="1:13" ht="13.5" thickBot="1">
      <c r="A51" s="22" t="s">
        <v>56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7"/>
      <c r="B52" s="1"/>
      <c r="C52" s="1"/>
      <c r="D52" s="1"/>
      <c r="E52" s="1"/>
      <c r="F52" s="1"/>
      <c r="G52" s="4" t="s">
        <v>43</v>
      </c>
      <c r="H52" s="5"/>
      <c r="I52" s="5"/>
      <c r="J52" s="5"/>
      <c r="K52" s="5"/>
      <c r="L52" s="5"/>
      <c r="M52" s="6"/>
    </row>
    <row r="53" spans="1:13" ht="12.75">
      <c r="A53" s="7" t="s">
        <v>49</v>
      </c>
      <c r="B53" s="35">
        <v>2</v>
      </c>
      <c r="C53" s="1" t="s">
        <v>21</v>
      </c>
      <c r="D53" s="1"/>
      <c r="E53" s="1"/>
      <c r="F53" s="1"/>
      <c r="G53" s="7"/>
      <c r="H53" s="1"/>
      <c r="I53" s="1"/>
      <c r="J53" s="1"/>
      <c r="K53" s="1" t="s">
        <v>7</v>
      </c>
      <c r="L53" s="1"/>
      <c r="M53" s="8" t="s">
        <v>8</v>
      </c>
    </row>
    <row r="54" spans="1:13" ht="12.75">
      <c r="A54" s="7" t="s">
        <v>22</v>
      </c>
      <c r="B54" s="35">
        <v>52</v>
      </c>
      <c r="C54" s="1" t="s">
        <v>23</v>
      </c>
      <c r="D54" s="1"/>
      <c r="E54" s="1"/>
      <c r="F54" s="1"/>
      <c r="G54" s="7" t="s">
        <v>9</v>
      </c>
      <c r="H54" s="1"/>
      <c r="I54" s="1"/>
      <c r="J54" s="1"/>
      <c r="K54" s="35">
        <v>1000</v>
      </c>
      <c r="L54" s="1"/>
      <c r="M54" s="36">
        <v>8000</v>
      </c>
    </row>
    <row r="55" spans="1:13" ht="12.75">
      <c r="A55" s="7"/>
      <c r="B55" s="1"/>
      <c r="C55" s="1"/>
      <c r="D55" s="1"/>
      <c r="E55" s="1"/>
      <c r="F55" s="1"/>
      <c r="G55" s="7" t="s">
        <v>10</v>
      </c>
      <c r="H55" s="1"/>
      <c r="I55" s="1"/>
      <c r="J55" s="1"/>
      <c r="K55" s="12">
        <f>K54/B56</f>
        <v>1.3736263736263736</v>
      </c>
      <c r="L55" s="12"/>
      <c r="M55" s="13">
        <f>M54/B56</f>
        <v>10.989010989010989</v>
      </c>
    </row>
    <row r="56" spans="1:13" ht="12.75">
      <c r="A56" s="7" t="s">
        <v>52</v>
      </c>
      <c r="B56" s="35">
        <f>B53*7*B54</f>
        <v>728</v>
      </c>
      <c r="C56" s="1" t="s">
        <v>21</v>
      </c>
      <c r="D56" s="1"/>
      <c r="E56" s="1"/>
      <c r="F56" s="1"/>
      <c r="G56" s="7" t="s">
        <v>11</v>
      </c>
      <c r="H56" s="1"/>
      <c r="I56" s="1"/>
      <c r="J56" s="1"/>
      <c r="K56" s="2">
        <f>M55/K55</f>
        <v>8</v>
      </c>
      <c r="L56" s="1"/>
      <c r="M56" s="8">
        <f>1</f>
        <v>1</v>
      </c>
    </row>
    <row r="57" spans="4:13" ht="12.75">
      <c r="D57" s="1"/>
      <c r="E57" s="1"/>
      <c r="F57" s="1"/>
      <c r="G57" s="7" t="s">
        <v>12</v>
      </c>
      <c r="H57" s="1"/>
      <c r="I57" s="1"/>
      <c r="J57" s="1"/>
      <c r="K57" s="34">
        <v>0</v>
      </c>
      <c r="L57" s="9"/>
      <c r="M57" s="37">
        <v>0</v>
      </c>
    </row>
    <row r="58" spans="1:13" ht="12.75">
      <c r="A58" s="7"/>
      <c r="B58" s="1"/>
      <c r="C58" s="1"/>
      <c r="D58" s="1"/>
      <c r="E58" s="1"/>
      <c r="F58" s="1"/>
      <c r="G58" s="7" t="s">
        <v>24</v>
      </c>
      <c r="H58" s="1"/>
      <c r="I58" s="1"/>
      <c r="J58" s="1"/>
      <c r="K58" s="34">
        <v>0.6</v>
      </c>
      <c r="L58" s="9"/>
      <c r="M58" s="37">
        <v>20</v>
      </c>
    </row>
    <row r="59" spans="1:13" ht="12.75">
      <c r="A59" s="7" t="s">
        <v>50</v>
      </c>
      <c r="B59" s="35">
        <v>3</v>
      </c>
      <c r="C59" s="1" t="s">
        <v>26</v>
      </c>
      <c r="D59" s="1"/>
      <c r="E59" s="1"/>
      <c r="F59" s="1"/>
      <c r="G59" s="7" t="s">
        <v>13</v>
      </c>
      <c r="H59" s="1"/>
      <c r="I59" s="1"/>
      <c r="J59" s="1"/>
      <c r="K59" s="9">
        <f>K58+K57</f>
        <v>0.6</v>
      </c>
      <c r="L59" s="9"/>
      <c r="M59" s="10">
        <f>M58+M57</f>
        <v>20</v>
      </c>
    </row>
    <row r="60" spans="1:13" ht="12.75">
      <c r="A60" s="7"/>
      <c r="B60" s="41" t="s">
        <v>27</v>
      </c>
      <c r="C60" s="41"/>
      <c r="D60" s="41" t="s">
        <v>51</v>
      </c>
      <c r="E60" s="41"/>
      <c r="F60" s="1"/>
      <c r="G60" s="7"/>
      <c r="H60" s="1"/>
      <c r="I60" s="1"/>
      <c r="J60" s="1"/>
      <c r="K60" s="9"/>
      <c r="L60" s="9"/>
      <c r="M60" s="10"/>
    </row>
    <row r="61" spans="1:13" ht="12.75">
      <c r="A61" s="7" t="s">
        <v>0</v>
      </c>
      <c r="B61" s="35">
        <v>60</v>
      </c>
      <c r="C61" s="1" t="s">
        <v>28</v>
      </c>
      <c r="D61" s="35">
        <v>7</v>
      </c>
      <c r="E61" s="1" t="s">
        <v>28</v>
      </c>
      <c r="F61" s="1"/>
      <c r="G61" s="7" t="s">
        <v>53</v>
      </c>
      <c r="H61" s="1"/>
      <c r="I61" s="1"/>
      <c r="J61" s="1"/>
      <c r="K61" s="9">
        <f>K56*K59*B59</f>
        <v>14.399999999999999</v>
      </c>
      <c r="L61" s="9"/>
      <c r="M61" s="10">
        <f>M56*M59*B59</f>
        <v>60</v>
      </c>
    </row>
    <row r="62" spans="1:13" ht="12.75">
      <c r="A62" s="7" t="s">
        <v>29</v>
      </c>
      <c r="B62" s="35">
        <v>0</v>
      </c>
      <c r="C62" s="1" t="s">
        <v>28</v>
      </c>
      <c r="D62" s="35"/>
      <c r="E62" s="1" t="s">
        <v>28</v>
      </c>
      <c r="F62" s="1"/>
      <c r="G62" s="7" t="s">
        <v>15</v>
      </c>
      <c r="H62" s="1"/>
      <c r="I62" s="1"/>
      <c r="J62" s="1"/>
      <c r="K62" s="14">
        <f>K61/M55</f>
        <v>1.3103999999999998</v>
      </c>
      <c r="L62" s="1"/>
      <c r="M62" s="15">
        <f>M61/M55</f>
        <v>5.46</v>
      </c>
    </row>
    <row r="63" spans="1:13" ht="12.75">
      <c r="A63" s="7" t="s">
        <v>1</v>
      </c>
      <c r="B63" s="1">
        <f>SUM(B61:B62)</f>
        <v>60</v>
      </c>
      <c r="C63" s="1" t="s">
        <v>28</v>
      </c>
      <c r="D63" s="3">
        <f>SUM(D61:D62)</f>
        <v>7</v>
      </c>
      <c r="E63" s="1" t="s">
        <v>28</v>
      </c>
      <c r="F63" s="1"/>
      <c r="G63" s="7" t="s">
        <v>30</v>
      </c>
      <c r="H63" s="1"/>
      <c r="I63" s="1"/>
      <c r="J63" s="1"/>
      <c r="K63" s="1"/>
      <c r="L63" s="1"/>
      <c r="M63" s="16">
        <f>K62-M62</f>
        <v>-4.1496</v>
      </c>
    </row>
    <row r="64" spans="1:13" ht="12.75">
      <c r="A64" s="7" t="s">
        <v>31</v>
      </c>
      <c r="B64" s="1">
        <f>B63-D63</f>
        <v>53</v>
      </c>
      <c r="C64" s="1" t="s">
        <v>28</v>
      </c>
      <c r="D64" s="1"/>
      <c r="E64" s="1"/>
      <c r="F64" s="1"/>
      <c r="G64" s="7" t="s">
        <v>32</v>
      </c>
      <c r="H64" s="1"/>
      <c r="I64" s="1"/>
      <c r="J64" s="1"/>
      <c r="K64" s="32"/>
      <c r="L64" s="1"/>
      <c r="M64" s="15">
        <f>B67*B70/100</f>
        <v>26.62296</v>
      </c>
    </row>
    <row r="65" spans="1:13" ht="13.5" thickBot="1">
      <c r="A65" s="7"/>
      <c r="B65" s="1"/>
      <c r="C65" s="1"/>
      <c r="D65" s="1"/>
      <c r="E65" s="1"/>
      <c r="F65" s="1"/>
      <c r="G65" s="21" t="s">
        <v>5</v>
      </c>
      <c r="H65" s="1"/>
      <c r="I65" s="1"/>
      <c r="J65" s="1"/>
      <c r="K65" s="27"/>
      <c r="L65" s="1"/>
      <c r="M65" s="28">
        <f>M64-M62+K62</f>
        <v>22.47336</v>
      </c>
    </row>
    <row r="66" spans="1:13" ht="12.75">
      <c r="A66" s="7" t="s">
        <v>36</v>
      </c>
      <c r="B66" s="19">
        <f>B56*B63*B59/1000</f>
        <v>131.04</v>
      </c>
      <c r="C66" s="1" t="s">
        <v>2</v>
      </c>
      <c r="D66" s="1"/>
      <c r="E66" s="1"/>
      <c r="F66" s="1"/>
      <c r="G66" s="4"/>
      <c r="H66" s="5" t="s">
        <v>38</v>
      </c>
      <c r="I66" s="25">
        <v>6.5</v>
      </c>
      <c r="J66" s="5"/>
      <c r="K66" s="5" t="s">
        <v>35</v>
      </c>
      <c r="L66" s="5"/>
      <c r="M66" s="29">
        <f>M58*B59</f>
        <v>60</v>
      </c>
    </row>
    <row r="67" spans="1:13" ht="12.75">
      <c r="A67" s="7" t="s">
        <v>33</v>
      </c>
      <c r="B67" s="20">
        <f>B64*B56*B59/1000</f>
        <v>115.752</v>
      </c>
      <c r="C67" s="1" t="s">
        <v>2</v>
      </c>
      <c r="D67" s="1"/>
      <c r="E67" s="1"/>
      <c r="F67" s="1"/>
      <c r="G67" s="7"/>
      <c r="H67" s="1" t="s">
        <v>39</v>
      </c>
      <c r="I67" s="33">
        <f>M67</f>
        <v>2.253693804144994</v>
      </c>
      <c r="J67" s="1"/>
      <c r="K67" s="1" t="s">
        <v>3</v>
      </c>
      <c r="L67" s="1"/>
      <c r="M67" s="17">
        <f>M66/M64</f>
        <v>2.253693804144994</v>
      </c>
    </row>
    <row r="68" spans="1:13" ht="13.5" thickBot="1">
      <c r="A68" s="7" t="s">
        <v>33</v>
      </c>
      <c r="B68" s="24">
        <f>B67*B70/100</f>
        <v>26.62296</v>
      </c>
      <c r="C68" s="1" t="s">
        <v>4</v>
      </c>
      <c r="D68" s="1"/>
      <c r="E68" s="1"/>
      <c r="F68" s="1"/>
      <c r="G68" s="18"/>
      <c r="H68" s="11" t="s">
        <v>40</v>
      </c>
      <c r="I68" s="30">
        <f>((I66/100)*(1+I66/100)^I67)/(((1+(I66/100))^I67)-1)</f>
        <v>0.4912539298956311</v>
      </c>
      <c r="J68" s="11" t="s">
        <v>42</v>
      </c>
      <c r="K68" s="11" t="s">
        <v>46</v>
      </c>
      <c r="L68" s="11"/>
      <c r="M68" s="23">
        <f>M66*I68</f>
        <v>29.475235793737866</v>
      </c>
    </row>
    <row r="69" spans="1:13" ht="13.5" thickBot="1">
      <c r="A69" s="7"/>
      <c r="B69" s="1" t="s">
        <v>37</v>
      </c>
      <c r="C69" s="1"/>
      <c r="D69" s="35"/>
      <c r="E69" s="1"/>
      <c r="F69" s="1"/>
      <c r="G69" s="1"/>
      <c r="H69" s="1"/>
      <c r="I69" s="1"/>
      <c r="J69" s="1"/>
      <c r="K69" s="11" t="s">
        <v>54</v>
      </c>
      <c r="L69" s="11"/>
      <c r="M69" s="23">
        <f>M67*M68</f>
        <v>66.42815628405978</v>
      </c>
    </row>
    <row r="70" spans="1:13" ht="12.75">
      <c r="A70" s="7" t="s">
        <v>44</v>
      </c>
      <c r="B70" s="39">
        <v>23</v>
      </c>
      <c r="C70" s="1" t="s">
        <v>34</v>
      </c>
      <c r="D70" s="1"/>
      <c r="E70" s="1"/>
      <c r="F70" s="1"/>
      <c r="G70" s="1"/>
      <c r="H70" s="1"/>
      <c r="I70" s="1"/>
      <c r="J70" s="1"/>
      <c r="K70" s="1" t="s">
        <v>55</v>
      </c>
      <c r="L70" s="1"/>
      <c r="M70" s="17">
        <f>M69/M64</f>
        <v>2.4951454039693477</v>
      </c>
    </row>
    <row r="71" spans="1:13" ht="13.5" thickBot="1">
      <c r="A71" s="18" t="s">
        <v>45</v>
      </c>
      <c r="B71" s="40">
        <v>24</v>
      </c>
      <c r="C71" s="11" t="s">
        <v>34</v>
      </c>
      <c r="D71" s="11"/>
      <c r="E71" s="11"/>
      <c r="F71" s="11"/>
      <c r="G71" s="11"/>
      <c r="H71" s="11"/>
      <c r="I71" s="31"/>
      <c r="J71" s="11"/>
      <c r="K71" s="11"/>
      <c r="L71" s="11"/>
      <c r="M71" s="23"/>
    </row>
  </sheetData>
  <sheetProtection/>
  <mergeCells count="6">
    <mergeCell ref="B14:C14"/>
    <mergeCell ref="D14:E14"/>
    <mergeCell ref="B60:C60"/>
    <mergeCell ref="D60:E60"/>
    <mergeCell ref="B37:C37"/>
    <mergeCell ref="D37:E3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  <headerFooter alignWithMargins="0">
    <oddFooter>&amp;RRalf Kaiser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Theo Grünewald</cp:lastModifiedBy>
  <cp:lastPrinted>2011-01-20T14:11:10Z</cp:lastPrinted>
  <dcterms:created xsi:type="dcterms:W3CDTF">2007-03-16T10:24:26Z</dcterms:created>
  <dcterms:modified xsi:type="dcterms:W3CDTF">2011-04-06T10:07:05Z</dcterms:modified>
  <cp:category/>
  <cp:version/>
  <cp:contentType/>
  <cp:contentStatus/>
</cp:coreProperties>
</file>